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0" yWindow="290" windowWidth="9690" windowHeight="654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<sst xmlns="http://schemas.openxmlformats.org/spreadsheetml/2006/main" count="75" uniqueCount="59">
  <si>
    <t xml:space="preserve">   Maximum Chargeable to Federally Sponsored Accounts</t>
  </si>
  <si>
    <t>SALARY</t>
  </si>
  <si>
    <t>BENEFIT</t>
  </si>
  <si>
    <t xml:space="preserve"> </t>
  </si>
  <si>
    <t>Long Term</t>
  </si>
  <si>
    <t xml:space="preserve">  Disability</t>
  </si>
  <si>
    <t>Group Life</t>
  </si>
  <si>
    <t xml:space="preserve">  Insurance</t>
  </si>
  <si>
    <t>SOC. SEC. (FICA)</t>
  </si>
  <si>
    <t xml:space="preserve">  1.45% no limit</t>
  </si>
  <si>
    <t>TIAA/CREF</t>
  </si>
  <si>
    <t>Major Medical</t>
  </si>
  <si>
    <t xml:space="preserve">   Family</t>
  </si>
  <si>
    <t>Dental</t>
  </si>
  <si>
    <t>Prescription Drugs</t>
  </si>
  <si>
    <t>Parking</t>
  </si>
  <si>
    <t>Selected Other</t>
  </si>
  <si>
    <t>TOTAL</t>
  </si>
  <si>
    <t xml:space="preserve"> AS A</t>
  </si>
  <si>
    <t>% OF</t>
  </si>
  <si>
    <t>PRESCRIPTION</t>
  </si>
  <si>
    <t>HEALTH PROGRAMS</t>
  </si>
  <si>
    <t>DENTAL</t>
  </si>
  <si>
    <t xml:space="preserve">       DRUGS     </t>
  </si>
  <si>
    <t>NOTE:  For a person in the 090000 Timekeeping System, the Vacation/Holiday/Sick accrual percentage contains a fringe benefit portion.</t>
  </si>
  <si>
    <t>Sponsored Programs:  764-8204</t>
  </si>
  <si>
    <t xml:space="preserve">      </t>
  </si>
  <si>
    <t>……………………………………………………………………….</t>
  </si>
  <si>
    <t xml:space="preserve">       </t>
  </si>
  <si>
    <t>ACCOUNT</t>
  </si>
  <si>
    <t>CODE</t>
  </si>
  <si>
    <t>(590750)</t>
  </si>
  <si>
    <t>(591500)</t>
  </si>
  <si>
    <t>(592500)</t>
  </si>
  <si>
    <t>(592750)</t>
  </si>
  <si>
    <t>(593000)</t>
  </si>
  <si>
    <t>(593500)</t>
  </si>
  <si>
    <t>(596000)</t>
  </si>
  <si>
    <t>(596250)</t>
  </si>
  <si>
    <t>(596500)</t>
  </si>
  <si>
    <t>(596750)</t>
  </si>
  <si>
    <t>(597750)</t>
  </si>
  <si>
    <t>Included with Health</t>
  </si>
  <si>
    <t>EE only</t>
  </si>
  <si>
    <t xml:space="preserve">EE + 2 or more Children </t>
  </si>
  <si>
    <t xml:space="preserve">EE + Child </t>
  </si>
  <si>
    <t>EE + Adult</t>
  </si>
  <si>
    <t>EE + Adult + Children</t>
  </si>
  <si>
    <t>*Based on highest University Contribution Rates for Employees in Salary Band 1.</t>
  </si>
  <si>
    <t>MHealthy</t>
  </si>
  <si>
    <t>(599750)</t>
  </si>
  <si>
    <t>BCBS PPO</t>
  </si>
  <si>
    <t>Premier Care</t>
  </si>
  <si>
    <t xml:space="preserve">    BCBS PPO, Premier Care*   </t>
  </si>
  <si>
    <t xml:space="preserve">  Expenses 1.95%</t>
  </si>
  <si>
    <t xml:space="preserve">       FRINGE BENEFITS FOR 2022 (as of 01/01/2022)</t>
  </si>
  <si>
    <t xml:space="preserve">  6.2% of 1st 147,000</t>
  </si>
  <si>
    <t xml:space="preserve">  10% of Salary ($305,000 Maximum Salary)</t>
  </si>
  <si>
    <t>Fringe Benefit Report as of 1-1-22.xls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</si>
</sst>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;[Red]\-General_)"/>
    <numFmt numFmtId="165" formatCode="0.0%"/>
    <numFmt numFmtId="166" formatCode="&quot;$&quot;#,##0.00"/>
    <numFmt numFmtId="167" formatCode="#,##0.0"/>
    <numFmt numFmtId="168" formatCode="#,##0.000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h:mm:ss\ AM/PM"/>
    <numFmt numFmtId="173" formatCode="0.000"/>
    <numFmt numFmtId="174" formatCode="0.0000"/>
    <numFmt numFmtId="175" formatCode="0.0"/>
    <numFmt numFmtId="176" formatCode="_(&quot;$&quot;* #,##0_);_(&quot;$&quot;* \(#,##0\);_(&quot;$&quot;* &quot;-&quot;??_);_(@_)"/>
  </numFmts>
  <fonts count="49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4"/>
      <name val="Arial MT"/>
      <family val="0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Arial MT"/>
      <family val="0"/>
    </font>
    <font>
      <b/>
      <sz val="12"/>
      <name val="Arial MT"/>
      <family val="0"/>
    </font>
    <font>
      <b/>
      <sz val="12"/>
      <name val="CG Times (WN)"/>
      <family val="0"/>
    </font>
    <font>
      <sz val="12"/>
      <name val="CG Times (WN)"/>
      <family val="0"/>
    </font>
    <font>
      <b/>
      <u val="single"/>
      <sz val="12"/>
      <name val="CG Times (WN)"/>
      <family val="0"/>
    </font>
    <font>
      <b/>
      <sz val="14"/>
      <name val="Arial"/>
      <family val="2"/>
    </font>
    <font>
      <u val="single"/>
      <sz val="10.45"/>
      <color indexed="12"/>
      <name val="Arial MT"/>
      <family val="0"/>
    </font>
    <font>
      <u val="single"/>
      <sz val="10.45"/>
      <color indexed="36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fgColor indexed="8"/>
        <bgColor indexed="41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8">
    <xf numFmtId="37" fontId="0" fillId="0" borderId="0" xfId="0" applyAlignment="1">
      <alignment/>
    </xf>
    <xf numFmtId="165" fontId="0" fillId="0" borderId="0" xfId="0" applyNumberFormat="1" applyAlignment="1" applyProtection="1">
      <alignment/>
      <protection/>
    </xf>
    <xf numFmtId="37" fontId="0" fillId="0" borderId="0" xfId="0" applyAlignment="1">
      <alignment horizontal="left"/>
    </xf>
    <xf numFmtId="37" fontId="5" fillId="0" borderId="0" xfId="0" applyFont="1" applyAlignment="1">
      <alignment/>
    </xf>
    <xf numFmtId="37" fontId="6" fillId="0" borderId="0" xfId="0" applyFont="1" applyAlignment="1">
      <alignment/>
    </xf>
    <xf numFmtId="37" fontId="6" fillId="0" borderId="0" xfId="0" applyFont="1" applyAlignment="1">
      <alignment horizontal="left"/>
    </xf>
    <xf numFmtId="37" fontId="7" fillId="0" borderId="0" xfId="0" applyFont="1" applyAlignment="1">
      <alignment/>
    </xf>
    <xf numFmtId="37" fontId="8" fillId="0" borderId="0" xfId="0" applyFont="1" applyAlignment="1">
      <alignment/>
    </xf>
    <xf numFmtId="37" fontId="9" fillId="0" borderId="0" xfId="0" applyFont="1" applyAlignment="1">
      <alignment horizontal="left"/>
    </xf>
    <xf numFmtId="37" fontId="9" fillId="0" borderId="0" xfId="0" applyFont="1" applyAlignment="1">
      <alignment/>
    </xf>
    <xf numFmtId="37" fontId="10" fillId="0" borderId="0" xfId="0" applyFont="1" applyAlignment="1">
      <alignment horizontal="left"/>
    </xf>
    <xf numFmtId="37" fontId="11" fillId="0" borderId="0" xfId="0" applyFont="1" applyAlignment="1">
      <alignment horizontal="left"/>
    </xf>
    <xf numFmtId="37" fontId="11" fillId="0" borderId="0" xfId="0" applyFont="1" applyAlignment="1">
      <alignment/>
    </xf>
    <xf numFmtId="37" fontId="10" fillId="0" borderId="0" xfId="0" applyFont="1" applyAlignment="1">
      <alignment/>
    </xf>
    <xf numFmtId="37" fontId="12" fillId="0" borderId="0" xfId="0" applyFont="1" applyAlignment="1">
      <alignment horizontal="left"/>
    </xf>
    <xf numFmtId="37" fontId="12" fillId="0" borderId="0" xfId="0" applyFont="1" applyAlignment="1">
      <alignment/>
    </xf>
    <xf numFmtId="37" fontId="0" fillId="0" borderId="0" xfId="0" applyAlignment="1" quotePrefix="1">
      <alignment horizontal="left"/>
    </xf>
    <xf numFmtId="37" fontId="9" fillId="0" borderId="0" xfId="0" applyFont="1" applyAlignment="1">
      <alignment horizontal="center"/>
    </xf>
    <xf numFmtId="2" fontId="0" fillId="0" borderId="0" xfId="0" applyNumberFormat="1" applyAlignment="1" quotePrefix="1">
      <alignment horizontal="center"/>
    </xf>
    <xf numFmtId="37" fontId="5" fillId="0" borderId="0" xfId="0" applyFont="1" applyAlignment="1">
      <alignment horizontal="left"/>
    </xf>
    <xf numFmtId="37" fontId="8" fillId="0" borderId="0" xfId="0" applyFont="1" applyAlignment="1">
      <alignment horizontal="left"/>
    </xf>
    <xf numFmtId="37" fontId="8" fillId="0" borderId="0" xfId="0" applyFont="1" applyFill="1" applyAlignment="1">
      <alignment/>
    </xf>
    <xf numFmtId="37" fontId="0" fillId="0" borderId="0" xfId="0" applyFill="1" applyAlignment="1">
      <alignment/>
    </xf>
    <xf numFmtId="37" fontId="11" fillId="0" borderId="0" xfId="0" applyFont="1" applyFill="1" applyAlignment="1">
      <alignment/>
    </xf>
    <xf numFmtId="37" fontId="11" fillId="0" borderId="0" xfId="0" applyFont="1" applyFill="1" applyAlignment="1">
      <alignment horizontal="left"/>
    </xf>
    <xf numFmtId="2" fontId="0" fillId="0" borderId="0" xfId="0" applyNumberFormat="1" applyAlignment="1">
      <alignment horizontal="center"/>
    </xf>
    <xf numFmtId="37" fontId="0" fillId="0" borderId="0" xfId="0" applyFill="1" applyAlignment="1" quotePrefix="1">
      <alignment horizontal="left"/>
    </xf>
    <xf numFmtId="37" fontId="0" fillId="0" borderId="0" xfId="0" applyFill="1" applyAlignment="1">
      <alignment horizontal="left"/>
    </xf>
    <xf numFmtId="37" fontId="0" fillId="0" borderId="0" xfId="0" applyFont="1" applyAlignment="1">
      <alignment/>
    </xf>
    <xf numFmtId="37" fontId="0" fillId="0" borderId="0" xfId="0" applyFont="1" applyAlignment="1" quotePrefix="1">
      <alignment horizontal="left"/>
    </xf>
    <xf numFmtId="37" fontId="0" fillId="0" borderId="0" xfId="0" applyFont="1" applyFill="1" applyAlignment="1">
      <alignment/>
    </xf>
    <xf numFmtId="170" fontId="0" fillId="0" borderId="0" xfId="42" applyNumberFormat="1" applyFont="1" applyAlignment="1">
      <alignment/>
    </xf>
    <xf numFmtId="44" fontId="4" fillId="0" borderId="0" xfId="44" applyFont="1" applyAlignment="1">
      <alignment/>
    </xf>
    <xf numFmtId="37" fontId="11" fillId="0" borderId="0" xfId="0" applyFont="1" applyAlignment="1">
      <alignment horizontal="left" indent="1"/>
    </xf>
    <xf numFmtId="43" fontId="0" fillId="0" borderId="0" xfId="42" applyFont="1" applyAlignment="1" quotePrefix="1">
      <alignment horizontal="center"/>
    </xf>
    <xf numFmtId="43" fontId="0" fillId="0" borderId="0" xfId="42" applyFont="1" applyAlignment="1">
      <alignment horizontal="center"/>
    </xf>
    <xf numFmtId="1" fontId="5" fillId="33" borderId="0" xfId="0" applyNumberFormat="1" applyFont="1" applyFill="1" applyAlignment="1" applyProtection="1">
      <alignment/>
      <protection/>
    </xf>
    <xf numFmtId="1" fontId="13" fillId="33" borderId="0" xfId="0" applyNumberFormat="1" applyFont="1" applyFill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3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B62"/>
  <sheetViews>
    <sheetView showGridLines="0" tabSelected="1" zoomScale="87" zoomScaleNormal="87" zoomScalePageLayoutView="0" workbookViewId="0" topLeftCell="A1">
      <selection activeCell="A59" sqref="A59"/>
    </sheetView>
  </sheetViews>
  <sheetFormatPr defaultColWidth="9.6640625" defaultRowHeight="15"/>
  <cols>
    <col min="1" max="1" width="9.6640625" style="0" customWidth="1"/>
    <col min="2" max="2" width="5.6640625" style="0" customWidth="1"/>
    <col min="3" max="3" width="8.6640625" style="0" customWidth="1"/>
    <col min="4" max="4" width="1.66796875" style="0" customWidth="1"/>
    <col min="5" max="6" width="12.3359375" style="0" customWidth="1"/>
    <col min="7" max="21" width="8.6640625" style="0" customWidth="1"/>
    <col min="22" max="22" width="8.3359375" style="0" bestFit="1" customWidth="1"/>
    <col min="23" max="23" width="8.3359375" style="0" customWidth="1"/>
    <col min="24" max="24" width="8.6640625" style="0" customWidth="1"/>
    <col min="25" max="26" width="8.3359375" style="0" bestFit="1" customWidth="1"/>
    <col min="27" max="27" width="8.6640625" style="0" customWidth="1"/>
  </cols>
  <sheetData>
    <row r="1" spans="8:20" ht="22.5">
      <c r="H1" s="3"/>
      <c r="I1" s="5" t="s">
        <v>55</v>
      </c>
      <c r="K1" s="4"/>
      <c r="L1" s="4"/>
      <c r="M1" s="6"/>
      <c r="N1" s="6"/>
      <c r="O1" s="6"/>
      <c r="P1" s="6"/>
      <c r="Q1" s="7"/>
      <c r="R1" s="7"/>
      <c r="S1" s="7"/>
      <c r="T1" s="7"/>
    </row>
    <row r="2" spans="7:20" ht="22.5">
      <c r="G2" s="3"/>
      <c r="H2" s="3"/>
      <c r="I2" s="5" t="s">
        <v>0</v>
      </c>
      <c r="J2" s="4"/>
      <c r="K2" s="4"/>
      <c r="L2" s="6"/>
      <c r="M2" s="6"/>
      <c r="N2" s="6"/>
      <c r="O2" s="6"/>
      <c r="P2" s="6"/>
      <c r="Q2" s="7"/>
      <c r="R2" s="7"/>
      <c r="S2" s="7"/>
      <c r="T2" s="7"/>
    </row>
    <row r="5" ht="13.5" customHeight="1">
      <c r="C5" s="17" t="s">
        <v>29</v>
      </c>
    </row>
    <row r="6" spans="1:12" ht="15">
      <c r="A6" s="9"/>
      <c r="C6" s="17" t="s">
        <v>30</v>
      </c>
      <c r="L6" s="10" t="s">
        <v>1</v>
      </c>
    </row>
    <row r="7" spans="1:27" s="21" customFormat="1" ht="18" customHeight="1">
      <c r="A7" s="19" t="s">
        <v>2</v>
      </c>
      <c r="B7" s="7"/>
      <c r="C7" s="7"/>
      <c r="D7" s="20" t="s">
        <v>3</v>
      </c>
      <c r="E7" s="36">
        <v>23999.98</v>
      </c>
      <c r="F7" s="36">
        <v>30000</v>
      </c>
      <c r="G7" s="37">
        <v>40000</v>
      </c>
      <c r="H7" s="36">
        <v>50000</v>
      </c>
      <c r="I7" s="36">
        <v>60000</v>
      </c>
      <c r="J7" s="36">
        <v>70000</v>
      </c>
      <c r="K7" s="36">
        <v>80000</v>
      </c>
      <c r="L7" s="36">
        <v>90000</v>
      </c>
      <c r="M7" s="36">
        <v>100000</v>
      </c>
      <c r="N7" s="36">
        <v>110000</v>
      </c>
      <c r="O7" s="36">
        <v>120000</v>
      </c>
      <c r="P7" s="36">
        <v>130000</v>
      </c>
      <c r="Q7" s="36">
        <v>140000</v>
      </c>
      <c r="R7" s="36">
        <v>150000</v>
      </c>
      <c r="S7" s="36">
        <v>160000</v>
      </c>
      <c r="T7" s="36">
        <v>170000</v>
      </c>
      <c r="U7" s="36">
        <v>180000</v>
      </c>
      <c r="V7" s="36">
        <v>190000</v>
      </c>
      <c r="W7" s="36">
        <v>200000</v>
      </c>
      <c r="X7" s="36">
        <v>222000</v>
      </c>
      <c r="Y7" s="36">
        <v>222800</v>
      </c>
      <c r="Z7" s="36">
        <v>300000</v>
      </c>
      <c r="AA7" s="36">
        <v>308000</v>
      </c>
    </row>
    <row r="8" spans="1:27" s="22" customFormat="1" ht="15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</row>
    <row r="9" spans="1:3" s="22" customFormat="1" ht="15">
      <c r="A9" s="24" t="s">
        <v>4</v>
      </c>
      <c r="B9" s="23"/>
      <c r="C9" s="26" t="s">
        <v>31</v>
      </c>
    </row>
    <row r="10" spans="1:27" s="22" customFormat="1" ht="15">
      <c r="A10" s="24" t="s">
        <v>5</v>
      </c>
      <c r="B10" s="23"/>
      <c r="C10" s="27" t="s">
        <v>3</v>
      </c>
      <c r="D10" s="27" t="s">
        <v>3</v>
      </c>
      <c r="E10" s="23">
        <f>SUM(E7*0.00544)</f>
        <v>130.5598912</v>
      </c>
      <c r="F10" s="22">
        <f>SUM(F7*0.00544)</f>
        <v>163.20000000000002</v>
      </c>
      <c r="G10" s="22">
        <f>SUM(G7*0.00544)</f>
        <v>217.60000000000002</v>
      </c>
      <c r="H10" s="22">
        <f>SUM(H7*0.00544)</f>
        <v>272</v>
      </c>
      <c r="I10" s="22">
        <f>SUM(I7*0.00544)</f>
        <v>326.40000000000003</v>
      </c>
      <c r="J10" s="22">
        <f>SUM(66600*0.00544)</f>
        <v>362.30400000000003</v>
      </c>
      <c r="K10" s="22">
        <f>$J$10</f>
        <v>362.30400000000003</v>
      </c>
      <c r="L10" s="22">
        <f aca="true" t="shared" si="0" ref="L10:AA10">$J$10</f>
        <v>362.30400000000003</v>
      </c>
      <c r="M10" s="22">
        <f t="shared" si="0"/>
        <v>362.30400000000003</v>
      </c>
      <c r="N10" s="22">
        <f t="shared" si="0"/>
        <v>362.30400000000003</v>
      </c>
      <c r="O10" s="22">
        <f t="shared" si="0"/>
        <v>362.30400000000003</v>
      </c>
      <c r="P10" s="22">
        <f t="shared" si="0"/>
        <v>362.30400000000003</v>
      </c>
      <c r="Q10" s="22">
        <f t="shared" si="0"/>
        <v>362.30400000000003</v>
      </c>
      <c r="R10" s="22">
        <f t="shared" si="0"/>
        <v>362.30400000000003</v>
      </c>
      <c r="S10" s="22">
        <f t="shared" si="0"/>
        <v>362.30400000000003</v>
      </c>
      <c r="T10" s="22">
        <f t="shared" si="0"/>
        <v>362.30400000000003</v>
      </c>
      <c r="U10" s="22">
        <f t="shared" si="0"/>
        <v>362.30400000000003</v>
      </c>
      <c r="V10" s="22">
        <f t="shared" si="0"/>
        <v>362.30400000000003</v>
      </c>
      <c r="W10" s="22">
        <f t="shared" si="0"/>
        <v>362.30400000000003</v>
      </c>
      <c r="X10" s="22">
        <f t="shared" si="0"/>
        <v>362.30400000000003</v>
      </c>
      <c r="Y10" s="22">
        <f t="shared" si="0"/>
        <v>362.30400000000003</v>
      </c>
      <c r="Z10" s="22">
        <f t="shared" si="0"/>
        <v>362.30400000000003</v>
      </c>
      <c r="AA10" s="22">
        <f t="shared" si="0"/>
        <v>362.30400000000003</v>
      </c>
    </row>
    <row r="11" spans="1:27" s="22" customFormat="1" ht="1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</row>
    <row r="12" spans="1:3" s="22" customFormat="1" ht="15">
      <c r="A12" s="24" t="s">
        <v>6</v>
      </c>
      <c r="B12" s="23"/>
      <c r="C12" s="26" t="s">
        <v>32</v>
      </c>
    </row>
    <row r="13" spans="1:27" s="22" customFormat="1" ht="15">
      <c r="A13" s="24" t="s">
        <v>7</v>
      </c>
      <c r="B13" s="23"/>
      <c r="C13" s="27" t="s">
        <v>3</v>
      </c>
      <c r="E13" s="22">
        <v>29.16</v>
      </c>
      <c r="F13" s="22">
        <v>29.16</v>
      </c>
      <c r="G13" s="22">
        <v>29.16</v>
      </c>
      <c r="H13" s="22">
        <v>29.16</v>
      </c>
      <c r="I13" s="22">
        <v>29.16</v>
      </c>
      <c r="J13" s="22">
        <v>29.16</v>
      </c>
      <c r="K13" s="22">
        <v>29.16</v>
      </c>
      <c r="L13" s="22">
        <v>29.16</v>
      </c>
      <c r="M13" s="22">
        <v>29.16</v>
      </c>
      <c r="N13" s="22">
        <v>29.16</v>
      </c>
      <c r="O13" s="22">
        <v>29.16</v>
      </c>
      <c r="P13" s="22">
        <v>29.16</v>
      </c>
      <c r="Q13" s="22">
        <v>29.16</v>
      </c>
      <c r="R13" s="22">
        <v>29.16</v>
      </c>
      <c r="S13" s="22">
        <v>29.16</v>
      </c>
      <c r="T13" s="22">
        <v>29.16</v>
      </c>
      <c r="U13" s="22">
        <v>29.16</v>
      </c>
      <c r="V13" s="22">
        <v>29.16</v>
      </c>
      <c r="W13" s="22">
        <v>29.16</v>
      </c>
      <c r="X13" s="22">
        <v>29.16</v>
      </c>
      <c r="Y13" s="22">
        <v>29.16</v>
      </c>
      <c r="Z13" s="22">
        <v>29.16</v>
      </c>
      <c r="AA13" s="22">
        <v>29.16</v>
      </c>
    </row>
    <row r="14" spans="1:27" s="22" customFormat="1" ht="1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</row>
    <row r="15" spans="1:28" s="30" customFormat="1" ht="15">
      <c r="A15" s="11" t="s">
        <v>8</v>
      </c>
      <c r="B15" s="28"/>
      <c r="C15" s="29" t="s">
        <v>33</v>
      </c>
      <c r="D15" s="28"/>
      <c r="E15" s="28">
        <f aca="true" t="shared" si="1" ref="E15:J15">SUM(E7*0.0765)</f>
        <v>1835.99847</v>
      </c>
      <c r="F15" s="28">
        <f t="shared" si="1"/>
        <v>2295</v>
      </c>
      <c r="G15" s="28">
        <f t="shared" si="1"/>
        <v>3060</v>
      </c>
      <c r="H15" s="28">
        <f t="shared" si="1"/>
        <v>3825</v>
      </c>
      <c r="I15" s="28">
        <f t="shared" si="1"/>
        <v>4590</v>
      </c>
      <c r="J15" s="28">
        <f t="shared" si="1"/>
        <v>5355</v>
      </c>
      <c r="K15" s="28">
        <f aca="true" t="shared" si="2" ref="K15:Q15">K7*0.0765</f>
        <v>6120</v>
      </c>
      <c r="L15" s="28">
        <f t="shared" si="2"/>
        <v>6885</v>
      </c>
      <c r="M15" s="28">
        <f t="shared" si="2"/>
        <v>7650</v>
      </c>
      <c r="N15" s="28">
        <f t="shared" si="2"/>
        <v>8415</v>
      </c>
      <c r="O15" s="28">
        <f t="shared" si="2"/>
        <v>9180</v>
      </c>
      <c r="P15" s="28">
        <f t="shared" si="2"/>
        <v>9945</v>
      </c>
      <c r="Q15" s="28">
        <f t="shared" si="2"/>
        <v>10710</v>
      </c>
      <c r="R15" s="28">
        <f>(0.0765*147000)+(0.0145*(R7-147000))</f>
        <v>11289</v>
      </c>
      <c r="S15" s="28">
        <f aca="true" t="shared" si="3" ref="S15:AA15">(0.0765*147000)+(0.0145*(S7-147000))</f>
        <v>11434</v>
      </c>
      <c r="T15" s="28">
        <f t="shared" si="3"/>
        <v>11579</v>
      </c>
      <c r="U15" s="28">
        <f t="shared" si="3"/>
        <v>11724</v>
      </c>
      <c r="V15" s="28">
        <f t="shared" si="3"/>
        <v>11869</v>
      </c>
      <c r="W15" s="28">
        <f t="shared" si="3"/>
        <v>12014</v>
      </c>
      <c r="X15" s="28">
        <f t="shared" si="3"/>
        <v>12333</v>
      </c>
      <c r="Y15" s="28">
        <f t="shared" si="3"/>
        <v>12344.6</v>
      </c>
      <c r="Z15" s="28">
        <f t="shared" si="3"/>
        <v>13464</v>
      </c>
      <c r="AA15" s="28">
        <f t="shared" si="3"/>
        <v>13580</v>
      </c>
      <c r="AB15" s="28"/>
    </row>
    <row r="16" spans="1:27" s="22" customFormat="1" ht="15">
      <c r="A16" s="11" t="s">
        <v>56</v>
      </c>
      <c r="B16" s="12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3" ht="15">
      <c r="A17" s="11" t="s">
        <v>9</v>
      </c>
      <c r="B17" s="12"/>
      <c r="C17" s="2" t="s">
        <v>3</v>
      </c>
    </row>
    <row r="19" spans="1:27" ht="15">
      <c r="A19" s="11" t="s">
        <v>10</v>
      </c>
      <c r="C19" s="16" t="s">
        <v>34</v>
      </c>
      <c r="E19">
        <f>SUM(E7*0.1)</f>
        <v>2399.998</v>
      </c>
      <c r="F19">
        <f aca="true" t="shared" si="4" ref="F19:U19">SUM(F7*0.1)</f>
        <v>3000</v>
      </c>
      <c r="G19">
        <f t="shared" si="4"/>
        <v>4000</v>
      </c>
      <c r="H19">
        <f t="shared" si="4"/>
        <v>5000</v>
      </c>
      <c r="I19">
        <f t="shared" si="4"/>
        <v>6000</v>
      </c>
      <c r="J19">
        <f t="shared" si="4"/>
        <v>7000</v>
      </c>
      <c r="K19">
        <f t="shared" si="4"/>
        <v>8000</v>
      </c>
      <c r="L19">
        <f t="shared" si="4"/>
        <v>9000</v>
      </c>
      <c r="M19">
        <f t="shared" si="4"/>
        <v>10000</v>
      </c>
      <c r="N19">
        <f t="shared" si="4"/>
        <v>11000</v>
      </c>
      <c r="O19">
        <f t="shared" si="4"/>
        <v>12000</v>
      </c>
      <c r="P19">
        <f t="shared" si="4"/>
        <v>13000</v>
      </c>
      <c r="Q19">
        <f t="shared" si="4"/>
        <v>14000</v>
      </c>
      <c r="R19">
        <f t="shared" si="4"/>
        <v>15000</v>
      </c>
      <c r="S19">
        <f t="shared" si="4"/>
        <v>16000</v>
      </c>
      <c r="T19">
        <f t="shared" si="4"/>
        <v>17000</v>
      </c>
      <c r="U19">
        <f t="shared" si="4"/>
        <v>18000</v>
      </c>
      <c r="V19">
        <f>SUM(V7*0.1)</f>
        <v>19000</v>
      </c>
      <c r="W19">
        <f>SUM(W7*0.1)</f>
        <v>20000</v>
      </c>
      <c r="X19">
        <f>SUM(X7*0.1)</f>
        <v>22200</v>
      </c>
      <c r="Y19">
        <f>SUM(Y7*0.1)</f>
        <v>22280</v>
      </c>
      <c r="Z19">
        <f>SUM(Z7*0.1)</f>
        <v>30000</v>
      </c>
      <c r="AA19">
        <v>30500</v>
      </c>
    </row>
    <row r="20" ht="15">
      <c r="A20" s="2" t="s">
        <v>57</v>
      </c>
    </row>
    <row r="22" spans="1:3" ht="15">
      <c r="A22" s="11" t="s">
        <v>11</v>
      </c>
      <c r="C22" s="16" t="s">
        <v>35</v>
      </c>
    </row>
    <row r="23" spans="1:27" ht="15">
      <c r="A23" s="11" t="s">
        <v>51</v>
      </c>
      <c r="C23" s="16" t="s">
        <v>36</v>
      </c>
      <c r="E23">
        <f aca="true" t="shared" si="5" ref="E23:AA23">$E$50*12</f>
        <v>16944</v>
      </c>
      <c r="F23">
        <f t="shared" si="5"/>
        <v>16944</v>
      </c>
      <c r="G23">
        <f t="shared" si="5"/>
        <v>16944</v>
      </c>
      <c r="H23">
        <f t="shared" si="5"/>
        <v>16944</v>
      </c>
      <c r="I23">
        <f t="shared" si="5"/>
        <v>16944</v>
      </c>
      <c r="J23">
        <f t="shared" si="5"/>
        <v>16944</v>
      </c>
      <c r="K23">
        <f t="shared" si="5"/>
        <v>16944</v>
      </c>
      <c r="L23">
        <f t="shared" si="5"/>
        <v>16944</v>
      </c>
      <c r="M23">
        <f t="shared" si="5"/>
        <v>16944</v>
      </c>
      <c r="N23">
        <f t="shared" si="5"/>
        <v>16944</v>
      </c>
      <c r="O23">
        <f t="shared" si="5"/>
        <v>16944</v>
      </c>
      <c r="P23">
        <f t="shared" si="5"/>
        <v>16944</v>
      </c>
      <c r="Q23">
        <f t="shared" si="5"/>
        <v>16944</v>
      </c>
      <c r="R23">
        <f t="shared" si="5"/>
        <v>16944</v>
      </c>
      <c r="S23">
        <f t="shared" si="5"/>
        <v>16944</v>
      </c>
      <c r="T23">
        <f t="shared" si="5"/>
        <v>16944</v>
      </c>
      <c r="U23">
        <f t="shared" si="5"/>
        <v>16944</v>
      </c>
      <c r="V23">
        <f t="shared" si="5"/>
        <v>16944</v>
      </c>
      <c r="W23">
        <f t="shared" si="5"/>
        <v>16944</v>
      </c>
      <c r="X23">
        <f t="shared" si="5"/>
        <v>16944</v>
      </c>
      <c r="Y23">
        <f t="shared" si="5"/>
        <v>16944</v>
      </c>
      <c r="Z23">
        <f t="shared" si="5"/>
        <v>16944</v>
      </c>
      <c r="AA23">
        <f t="shared" si="5"/>
        <v>16944</v>
      </c>
    </row>
    <row r="24" spans="1:3" ht="15">
      <c r="A24" s="11" t="s">
        <v>52</v>
      </c>
      <c r="C24" s="16" t="s">
        <v>37</v>
      </c>
    </row>
    <row r="25" ht="15">
      <c r="A25" s="11" t="s">
        <v>12</v>
      </c>
    </row>
    <row r="27" spans="1:27" ht="15">
      <c r="A27" s="11" t="s">
        <v>13</v>
      </c>
      <c r="C27" s="16" t="s">
        <v>38</v>
      </c>
      <c r="E27">
        <f>$H$50*12</f>
        <v>816.96</v>
      </c>
      <c r="F27">
        <f>$H$51*12</f>
        <v>816.96</v>
      </c>
      <c r="G27">
        <f aca="true" t="shared" si="6" ref="G27:AA27">$H$50*12</f>
        <v>816.96</v>
      </c>
      <c r="H27">
        <f t="shared" si="6"/>
        <v>816.96</v>
      </c>
      <c r="I27">
        <f t="shared" si="6"/>
        <v>816.96</v>
      </c>
      <c r="J27">
        <f t="shared" si="6"/>
        <v>816.96</v>
      </c>
      <c r="K27">
        <f t="shared" si="6"/>
        <v>816.96</v>
      </c>
      <c r="L27">
        <f t="shared" si="6"/>
        <v>816.96</v>
      </c>
      <c r="M27">
        <f t="shared" si="6"/>
        <v>816.96</v>
      </c>
      <c r="N27">
        <f t="shared" si="6"/>
        <v>816.96</v>
      </c>
      <c r="O27">
        <f t="shared" si="6"/>
        <v>816.96</v>
      </c>
      <c r="P27">
        <f t="shared" si="6"/>
        <v>816.96</v>
      </c>
      <c r="Q27">
        <f t="shared" si="6"/>
        <v>816.96</v>
      </c>
      <c r="R27">
        <f t="shared" si="6"/>
        <v>816.96</v>
      </c>
      <c r="S27">
        <f t="shared" si="6"/>
        <v>816.96</v>
      </c>
      <c r="T27">
        <f t="shared" si="6"/>
        <v>816.96</v>
      </c>
      <c r="U27">
        <f t="shared" si="6"/>
        <v>816.96</v>
      </c>
      <c r="V27">
        <f t="shared" si="6"/>
        <v>816.96</v>
      </c>
      <c r="W27">
        <f t="shared" si="6"/>
        <v>816.96</v>
      </c>
      <c r="X27">
        <f t="shared" si="6"/>
        <v>816.96</v>
      </c>
      <c r="Y27">
        <f t="shared" si="6"/>
        <v>816.96</v>
      </c>
      <c r="Z27">
        <f t="shared" si="6"/>
        <v>816.96</v>
      </c>
      <c r="AA27">
        <f t="shared" si="6"/>
        <v>816.96</v>
      </c>
    </row>
    <row r="28" ht="15">
      <c r="A28" s="11" t="s">
        <v>12</v>
      </c>
    </row>
    <row r="30" spans="1:27" ht="15">
      <c r="A30" s="11" t="s">
        <v>14</v>
      </c>
      <c r="B30" s="12"/>
      <c r="C30" s="16" t="s">
        <v>39</v>
      </c>
      <c r="E30">
        <f>SUM(0*12)</f>
        <v>0</v>
      </c>
      <c r="F30">
        <f aca="true" t="shared" si="7" ref="F30:AA30">SUM(0*12)</f>
        <v>0</v>
      </c>
      <c r="G30">
        <f t="shared" si="7"/>
        <v>0</v>
      </c>
      <c r="H30">
        <f t="shared" si="7"/>
        <v>0</v>
      </c>
      <c r="I30">
        <f t="shared" si="7"/>
        <v>0</v>
      </c>
      <c r="J30">
        <f t="shared" si="7"/>
        <v>0</v>
      </c>
      <c r="K30">
        <f t="shared" si="7"/>
        <v>0</v>
      </c>
      <c r="L30">
        <f t="shared" si="7"/>
        <v>0</v>
      </c>
      <c r="M30">
        <f t="shared" si="7"/>
        <v>0</v>
      </c>
      <c r="N30">
        <f t="shared" si="7"/>
        <v>0</v>
      </c>
      <c r="O30">
        <f t="shared" si="7"/>
        <v>0</v>
      </c>
      <c r="P30">
        <f t="shared" si="7"/>
        <v>0</v>
      </c>
      <c r="Q30">
        <f t="shared" si="7"/>
        <v>0</v>
      </c>
      <c r="R30">
        <f t="shared" si="7"/>
        <v>0</v>
      </c>
      <c r="S30">
        <f t="shared" si="7"/>
        <v>0</v>
      </c>
      <c r="T30">
        <f t="shared" si="7"/>
        <v>0</v>
      </c>
      <c r="U30">
        <f t="shared" si="7"/>
        <v>0</v>
      </c>
      <c r="V30">
        <f t="shared" si="7"/>
        <v>0</v>
      </c>
      <c r="W30">
        <f t="shared" si="7"/>
        <v>0</v>
      </c>
      <c r="X30">
        <f t="shared" si="7"/>
        <v>0</v>
      </c>
      <c r="Y30">
        <f t="shared" si="7"/>
        <v>0</v>
      </c>
      <c r="Z30">
        <f t="shared" si="7"/>
        <v>0</v>
      </c>
      <c r="AA30">
        <f t="shared" si="7"/>
        <v>0</v>
      </c>
    </row>
    <row r="31" spans="1:3" ht="15">
      <c r="A31" s="11" t="s">
        <v>3</v>
      </c>
      <c r="B31" s="12"/>
      <c r="C31" s="2" t="s">
        <v>3</v>
      </c>
    </row>
    <row r="32" spans="1:27" ht="15">
      <c r="A32" s="11" t="s">
        <v>15</v>
      </c>
      <c r="C32" s="16" t="s">
        <v>40</v>
      </c>
      <c r="E32" s="31">
        <v>142</v>
      </c>
      <c r="F32" s="31">
        <v>142</v>
      </c>
      <c r="G32" s="31">
        <v>142</v>
      </c>
      <c r="H32" s="31">
        <v>142</v>
      </c>
      <c r="I32" s="31">
        <v>142</v>
      </c>
      <c r="J32" s="31">
        <v>142</v>
      </c>
      <c r="K32" s="31">
        <v>142</v>
      </c>
      <c r="L32" s="31">
        <v>142</v>
      </c>
      <c r="M32" s="31">
        <v>142</v>
      </c>
      <c r="N32" s="31">
        <v>142</v>
      </c>
      <c r="O32" s="31">
        <v>142</v>
      </c>
      <c r="P32" s="31">
        <v>142</v>
      </c>
      <c r="Q32" s="31">
        <v>142</v>
      </c>
      <c r="R32" s="31">
        <v>142</v>
      </c>
      <c r="S32" s="31">
        <v>142</v>
      </c>
      <c r="T32" s="31">
        <v>142</v>
      </c>
      <c r="U32" s="31">
        <v>142</v>
      </c>
      <c r="V32" s="31">
        <v>142</v>
      </c>
      <c r="W32" s="31">
        <v>142</v>
      </c>
      <c r="X32" s="31">
        <v>142</v>
      </c>
      <c r="Y32" s="31">
        <v>142</v>
      </c>
      <c r="Z32" s="31">
        <v>142</v>
      </c>
      <c r="AA32" s="31">
        <v>142</v>
      </c>
    </row>
    <row r="34" spans="1:27" ht="15">
      <c r="A34" s="11" t="s">
        <v>49</v>
      </c>
      <c r="C34" s="16" t="s">
        <v>50</v>
      </c>
      <c r="E34" s="31">
        <f>10.61*12</f>
        <v>127.32</v>
      </c>
      <c r="F34" s="31">
        <f aca="true" t="shared" si="8" ref="F34:AA34">10.61*12</f>
        <v>127.32</v>
      </c>
      <c r="G34" s="31">
        <f t="shared" si="8"/>
        <v>127.32</v>
      </c>
      <c r="H34" s="31">
        <f t="shared" si="8"/>
        <v>127.32</v>
      </c>
      <c r="I34" s="31">
        <f t="shared" si="8"/>
        <v>127.32</v>
      </c>
      <c r="J34" s="31">
        <f t="shared" si="8"/>
        <v>127.32</v>
      </c>
      <c r="K34" s="31">
        <f t="shared" si="8"/>
        <v>127.32</v>
      </c>
      <c r="L34" s="31">
        <f t="shared" si="8"/>
        <v>127.32</v>
      </c>
      <c r="M34" s="31">
        <f t="shared" si="8"/>
        <v>127.32</v>
      </c>
      <c r="N34" s="31">
        <f t="shared" si="8"/>
        <v>127.32</v>
      </c>
      <c r="O34" s="31">
        <f t="shared" si="8"/>
        <v>127.32</v>
      </c>
      <c r="P34" s="31">
        <f t="shared" si="8"/>
        <v>127.32</v>
      </c>
      <c r="Q34" s="31">
        <f t="shared" si="8"/>
        <v>127.32</v>
      </c>
      <c r="R34" s="31">
        <f t="shared" si="8"/>
        <v>127.32</v>
      </c>
      <c r="S34" s="31">
        <f t="shared" si="8"/>
        <v>127.32</v>
      </c>
      <c r="T34" s="31">
        <f t="shared" si="8"/>
        <v>127.32</v>
      </c>
      <c r="U34" s="31">
        <f t="shared" si="8"/>
        <v>127.32</v>
      </c>
      <c r="V34" s="31">
        <f t="shared" si="8"/>
        <v>127.32</v>
      </c>
      <c r="W34" s="31">
        <f t="shared" si="8"/>
        <v>127.32</v>
      </c>
      <c r="X34" s="31">
        <f t="shared" si="8"/>
        <v>127.32</v>
      </c>
      <c r="Y34" s="31">
        <f t="shared" si="8"/>
        <v>127.32</v>
      </c>
      <c r="Z34" s="31">
        <f t="shared" si="8"/>
        <v>127.32</v>
      </c>
      <c r="AA34" s="31">
        <f t="shared" si="8"/>
        <v>127.32</v>
      </c>
    </row>
    <row r="36" spans="1:27" ht="15">
      <c r="A36" s="11" t="s">
        <v>16</v>
      </c>
      <c r="C36" s="16" t="s">
        <v>41</v>
      </c>
      <c r="E36">
        <f>SUM(E7*0.0195)</f>
        <v>467.99961</v>
      </c>
      <c r="F36">
        <f aca="true" t="shared" si="9" ref="F36:AA36">SUM(F7*0.0195)</f>
        <v>585</v>
      </c>
      <c r="G36">
        <f t="shared" si="9"/>
        <v>780</v>
      </c>
      <c r="H36">
        <f t="shared" si="9"/>
        <v>975</v>
      </c>
      <c r="I36">
        <f t="shared" si="9"/>
        <v>1170</v>
      </c>
      <c r="J36">
        <f t="shared" si="9"/>
        <v>1365</v>
      </c>
      <c r="K36">
        <f t="shared" si="9"/>
        <v>1560</v>
      </c>
      <c r="L36">
        <f t="shared" si="9"/>
        <v>1755</v>
      </c>
      <c r="M36">
        <f t="shared" si="9"/>
        <v>1950</v>
      </c>
      <c r="N36">
        <f t="shared" si="9"/>
        <v>2145</v>
      </c>
      <c r="O36">
        <f t="shared" si="9"/>
        <v>2340</v>
      </c>
      <c r="P36">
        <f t="shared" si="9"/>
        <v>2535</v>
      </c>
      <c r="Q36">
        <f t="shared" si="9"/>
        <v>2730</v>
      </c>
      <c r="R36">
        <f t="shared" si="9"/>
        <v>2925</v>
      </c>
      <c r="S36">
        <f t="shared" si="9"/>
        <v>3120</v>
      </c>
      <c r="T36">
        <f t="shared" si="9"/>
        <v>3315</v>
      </c>
      <c r="U36">
        <f t="shared" si="9"/>
        <v>3510</v>
      </c>
      <c r="V36">
        <f t="shared" si="9"/>
        <v>3705</v>
      </c>
      <c r="W36">
        <f t="shared" si="9"/>
        <v>3900</v>
      </c>
      <c r="X36">
        <f t="shared" si="9"/>
        <v>4329</v>
      </c>
      <c r="Y36">
        <f t="shared" si="9"/>
        <v>4344.6</v>
      </c>
      <c r="Z36">
        <f t="shared" si="9"/>
        <v>5850</v>
      </c>
      <c r="AA36">
        <f t="shared" si="9"/>
        <v>6006</v>
      </c>
    </row>
    <row r="37" spans="1:2" ht="15">
      <c r="A37" s="11" t="s">
        <v>54</v>
      </c>
      <c r="B37" s="12"/>
    </row>
    <row r="38" ht="15">
      <c r="A38" s="2" t="s">
        <v>3</v>
      </c>
    </row>
    <row r="39" spans="3:27" ht="15">
      <c r="C39" s="8" t="s">
        <v>17</v>
      </c>
      <c r="E39">
        <f aca="true" t="shared" si="10" ref="E39:N39">SUM(E10:E36)</f>
        <v>22893.995971199998</v>
      </c>
      <c r="F39">
        <f t="shared" si="10"/>
        <v>24102.64</v>
      </c>
      <c r="G39">
        <f t="shared" si="10"/>
        <v>26117.04</v>
      </c>
      <c r="H39">
        <f t="shared" si="10"/>
        <v>28131.44</v>
      </c>
      <c r="I39">
        <f t="shared" si="10"/>
        <v>30145.84</v>
      </c>
      <c r="J39">
        <f t="shared" si="10"/>
        <v>32141.744</v>
      </c>
      <c r="K39">
        <f t="shared" si="10"/>
        <v>34101.744</v>
      </c>
      <c r="L39">
        <f t="shared" si="10"/>
        <v>36061.744</v>
      </c>
      <c r="M39">
        <f t="shared" si="10"/>
        <v>38021.744</v>
      </c>
      <c r="N39">
        <f t="shared" si="10"/>
        <v>39981.744</v>
      </c>
      <c r="O39">
        <f aca="true" t="shared" si="11" ref="O39:U39">SUM(O10:O36)</f>
        <v>41941.744</v>
      </c>
      <c r="P39">
        <f t="shared" si="11"/>
        <v>43901.744</v>
      </c>
      <c r="Q39">
        <f t="shared" si="11"/>
        <v>45861.744</v>
      </c>
      <c r="R39">
        <f t="shared" si="11"/>
        <v>47635.744</v>
      </c>
      <c r="S39">
        <f t="shared" si="11"/>
        <v>48975.744</v>
      </c>
      <c r="T39">
        <f t="shared" si="11"/>
        <v>50315.744</v>
      </c>
      <c r="U39">
        <f t="shared" si="11"/>
        <v>51655.744</v>
      </c>
      <c r="V39">
        <f aca="true" t="shared" si="12" ref="V39:AA39">SUM(V10:V36)</f>
        <v>52995.744</v>
      </c>
      <c r="W39">
        <f t="shared" si="12"/>
        <v>54335.744</v>
      </c>
      <c r="X39">
        <f t="shared" si="12"/>
        <v>57283.744</v>
      </c>
      <c r="Y39">
        <f>SUM(Y10:Y36)</f>
        <v>57390.943999999996</v>
      </c>
      <c r="Z39">
        <f>SUM(Z10:Z36)</f>
        <v>67735.744</v>
      </c>
      <c r="AA39">
        <f t="shared" si="12"/>
        <v>68507.744</v>
      </c>
    </row>
    <row r="41" spans="2:3" ht="15">
      <c r="B41" s="8" t="s">
        <v>18</v>
      </c>
      <c r="C41" s="8" t="s">
        <v>19</v>
      </c>
    </row>
    <row r="42" spans="3:27" ht="15">
      <c r="C42" s="8" t="s">
        <v>1</v>
      </c>
      <c r="E42" s="1">
        <f aca="true" t="shared" si="13" ref="E42:AA42">E39/E7</f>
        <v>0.953917293731078</v>
      </c>
      <c r="F42" s="1">
        <f t="shared" si="13"/>
        <v>0.8034213333333333</v>
      </c>
      <c r="G42" s="1">
        <f t="shared" si="13"/>
        <v>0.652926</v>
      </c>
      <c r="H42" s="1">
        <f t="shared" si="13"/>
        <v>0.5626287999999999</v>
      </c>
      <c r="I42" s="1">
        <f t="shared" si="13"/>
        <v>0.5024306666666667</v>
      </c>
      <c r="J42" s="1">
        <f t="shared" si="13"/>
        <v>0.4591677714285714</v>
      </c>
      <c r="K42" s="1">
        <f t="shared" si="13"/>
        <v>0.4262718</v>
      </c>
      <c r="L42" s="1">
        <f t="shared" si="13"/>
        <v>0.40068604444444444</v>
      </c>
      <c r="M42" s="1">
        <f t="shared" si="13"/>
        <v>0.38021743999999996</v>
      </c>
      <c r="N42" s="1">
        <f t="shared" si="13"/>
        <v>0.36347039999999997</v>
      </c>
      <c r="O42" s="1">
        <f t="shared" si="13"/>
        <v>0.3495145333333333</v>
      </c>
      <c r="P42" s="1">
        <f t="shared" si="13"/>
        <v>0.3377057230769231</v>
      </c>
      <c r="Q42" s="1">
        <f t="shared" si="13"/>
        <v>0.3275838857142857</v>
      </c>
      <c r="R42" s="1">
        <f t="shared" si="13"/>
        <v>0.31757162666666666</v>
      </c>
      <c r="S42" s="1">
        <f t="shared" si="13"/>
        <v>0.3060984</v>
      </c>
      <c r="T42" s="1">
        <f t="shared" si="13"/>
        <v>0.29597496470588236</v>
      </c>
      <c r="U42" s="1">
        <f t="shared" si="13"/>
        <v>0.28697635555555556</v>
      </c>
      <c r="V42" s="1">
        <f t="shared" si="13"/>
        <v>0.27892496842105263</v>
      </c>
      <c r="W42" s="1">
        <f t="shared" si="13"/>
        <v>0.27167872</v>
      </c>
      <c r="X42" s="1">
        <f t="shared" si="13"/>
        <v>0.2580348828828829</v>
      </c>
      <c r="Y42" s="1">
        <f t="shared" si="13"/>
        <v>0.25758951526032314</v>
      </c>
      <c r="Z42" s="1">
        <f t="shared" si="13"/>
        <v>0.22578581333333336</v>
      </c>
      <c r="AA42" s="1">
        <f t="shared" si="13"/>
        <v>0.22242774025974027</v>
      </c>
    </row>
    <row r="45" spans="5:11" ht="15">
      <c r="E45" s="10"/>
      <c r="F45" s="13"/>
      <c r="H45" s="2" t="s">
        <v>3</v>
      </c>
      <c r="J45" s="10" t="s">
        <v>20</v>
      </c>
      <c r="K45" s="13"/>
    </row>
    <row r="46" spans="1:20" ht="15">
      <c r="A46" s="14" t="s">
        <v>21</v>
      </c>
      <c r="B46" s="13"/>
      <c r="C46" s="13"/>
      <c r="E46" s="14" t="s">
        <v>53</v>
      </c>
      <c r="F46" s="13"/>
      <c r="G46" s="2" t="s">
        <v>3</v>
      </c>
      <c r="H46" s="14" t="s">
        <v>22</v>
      </c>
      <c r="J46" s="14" t="s">
        <v>23</v>
      </c>
      <c r="K46" s="15"/>
      <c r="M46" s="12"/>
      <c r="N46" s="12"/>
      <c r="O46" s="12"/>
      <c r="Q46" s="12"/>
      <c r="R46" s="12"/>
      <c r="S46" s="12"/>
      <c r="T46" s="12"/>
    </row>
    <row r="47" spans="1:20" ht="15">
      <c r="A47" s="33" t="s">
        <v>43</v>
      </c>
      <c r="B47" s="12"/>
      <c r="C47" s="12"/>
      <c r="E47" s="34">
        <v>608</v>
      </c>
      <c r="H47" s="18">
        <v>21.34</v>
      </c>
      <c r="J47" s="25" t="s">
        <v>42</v>
      </c>
      <c r="L47" s="32"/>
      <c r="M47" s="12"/>
      <c r="N47" s="12"/>
      <c r="O47" s="12"/>
      <c r="Q47" s="12"/>
      <c r="R47" s="12"/>
      <c r="S47" s="12"/>
      <c r="T47" s="12"/>
    </row>
    <row r="48" spans="1:15" ht="15">
      <c r="A48" s="33" t="s">
        <v>45</v>
      </c>
      <c r="B48" s="12"/>
      <c r="C48" s="12"/>
      <c r="E48" s="35">
        <v>981</v>
      </c>
      <c r="H48" s="18">
        <v>42.68</v>
      </c>
      <c r="J48" s="25" t="s">
        <v>42</v>
      </c>
      <c r="L48" s="32"/>
      <c r="M48" s="11" t="s">
        <v>3</v>
      </c>
      <c r="N48" s="12"/>
      <c r="O48" s="12"/>
    </row>
    <row r="49" spans="1:20" ht="15">
      <c r="A49" s="33" t="s">
        <v>46</v>
      </c>
      <c r="B49" s="12"/>
      <c r="C49" s="12"/>
      <c r="E49" s="34">
        <v>1040</v>
      </c>
      <c r="H49" s="18">
        <v>42.68</v>
      </c>
      <c r="J49" s="25" t="s">
        <v>42</v>
      </c>
      <c r="L49" s="32"/>
      <c r="M49" s="23"/>
      <c r="N49" s="23"/>
      <c r="O49" s="23"/>
      <c r="P49" s="22"/>
      <c r="Q49" s="22"/>
      <c r="R49" s="22"/>
      <c r="S49" s="22"/>
      <c r="T49" s="22"/>
    </row>
    <row r="50" spans="1:15" ht="15">
      <c r="A50" s="33" t="s">
        <v>47</v>
      </c>
      <c r="E50" s="35">
        <v>1412</v>
      </c>
      <c r="H50" s="18">
        <v>68.08</v>
      </c>
      <c r="J50" s="25" t="s">
        <v>42</v>
      </c>
      <c r="L50" s="32"/>
      <c r="M50" s="12"/>
      <c r="N50" s="12"/>
      <c r="O50" s="12"/>
    </row>
    <row r="51" spans="1:12" ht="15">
      <c r="A51" s="33" t="s">
        <v>44</v>
      </c>
      <c r="B51" s="12"/>
      <c r="C51" s="12"/>
      <c r="E51" s="34">
        <v>981</v>
      </c>
      <c r="H51" s="18">
        <v>68.08</v>
      </c>
      <c r="J51" s="25" t="s">
        <v>42</v>
      </c>
      <c r="L51" s="32"/>
    </row>
    <row r="52" spans="1:12" ht="15">
      <c r="A52" s="33"/>
      <c r="B52" s="12"/>
      <c r="C52" s="12"/>
      <c r="E52" s="34"/>
      <c r="H52" s="18"/>
      <c r="J52" s="25"/>
      <c r="L52" s="32"/>
    </row>
    <row r="53" spans="1:3" ht="15">
      <c r="A53" s="12" t="s">
        <v>48</v>
      </c>
      <c r="B53" s="12"/>
      <c r="C53" s="12"/>
    </row>
    <row r="54" spans="1:3" ht="15">
      <c r="A54" s="12"/>
      <c r="B54" s="12"/>
      <c r="C54" s="12"/>
    </row>
    <row r="55" spans="1:10" s="22" customFormat="1" ht="15">
      <c r="A55" s="24" t="s">
        <v>24</v>
      </c>
      <c r="B55" s="23"/>
      <c r="C55" s="23"/>
      <c r="D55" s="23"/>
      <c r="E55" s="23"/>
      <c r="F55" s="23"/>
      <c r="G55" s="23"/>
      <c r="H55" s="23"/>
      <c r="I55" s="23"/>
      <c r="J55" s="23"/>
    </row>
    <row r="56" spans="1:10" ht="15">
      <c r="A56" s="12"/>
      <c r="B56" s="12"/>
      <c r="C56" s="12"/>
      <c r="D56" s="12"/>
      <c r="E56" s="12"/>
      <c r="F56" s="12"/>
      <c r="G56" s="12"/>
      <c r="H56" s="12"/>
      <c r="I56" s="12"/>
      <c r="J56" s="12"/>
    </row>
    <row r="57" spans="1:10" ht="15">
      <c r="A57" s="11" t="s">
        <v>25</v>
      </c>
      <c r="B57" s="12"/>
      <c r="C57" s="12"/>
      <c r="D57" s="12"/>
      <c r="E57" s="12"/>
      <c r="F57" s="12"/>
      <c r="G57" s="12"/>
      <c r="H57" s="12"/>
      <c r="I57" s="12"/>
      <c r="J57" s="12"/>
    </row>
    <row r="58" spans="1:10" ht="15">
      <c r="A58" s="11" t="s">
        <v>58</v>
      </c>
      <c r="B58" s="12"/>
      <c r="C58" s="12"/>
      <c r="D58" s="12"/>
      <c r="E58" s="12"/>
      <c r="F58" s="12"/>
      <c r="G58" s="12"/>
      <c r="H58" s="12"/>
      <c r="I58" s="12"/>
      <c r="J58" s="12"/>
    </row>
    <row r="61" spans="1:5" ht="15">
      <c r="A61" s="2" t="s">
        <v>26</v>
      </c>
      <c r="E61" t="s">
        <v>27</v>
      </c>
    </row>
    <row r="62" ht="15">
      <c r="A62" s="2" t="s">
        <v>28</v>
      </c>
    </row>
  </sheetData>
  <sheetProtection/>
  <printOptions/>
  <pageMargins left="0.61" right="0" top="0.5" bottom="0.25" header="0.5" footer="0.26"/>
  <pageSetup fitToHeight="1" fitToWidth="1" horizontalDpi="300" verticalDpi="300" orientation="landscape" scale="47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Business and Finance</dc:creator>
  <cp:keywords/>
  <dc:description/>
  <cp:lastModifiedBy>Watson, Brian</cp:lastModifiedBy>
  <cp:lastPrinted>2013-01-15T13:41:16Z</cp:lastPrinted>
  <dcterms:created xsi:type="dcterms:W3CDTF">2000-12-15T18:31:22Z</dcterms:created>
  <dcterms:modified xsi:type="dcterms:W3CDTF">2022-04-11T17:54:21Z</dcterms:modified>
  <cp:category/>
  <cp:version/>
  <cp:contentType/>
  <cp:contentStatus/>
</cp:coreProperties>
</file>